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6"/>
  </bookViews>
  <sheets>
    <sheet name="2015" sheetId="3" r:id="rId1"/>
    <sheet name="2016" sheetId="1" r:id="rId2"/>
    <sheet name="2017" sheetId="2" r:id="rId3"/>
    <sheet name="სოვალდის მიღება" sheetId="6" r:id="rId4"/>
    <sheet name="ჰარვონის მიღება" sheetId="4" r:id="rId5"/>
    <sheet name="ინტერფერონის მიღება" sheetId="7" r:id="rId6"/>
    <sheet name="რიბავირინის მიღება" sheetId="8" r:id="rId7"/>
    <sheet name="Sheet7" sheetId="9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C36" i="8" l="1"/>
  <c r="C12" i="8"/>
  <c r="C17" i="8"/>
  <c r="C35" i="8"/>
  <c r="C4" i="7"/>
  <c r="C7" i="7"/>
  <c r="C20" i="7"/>
  <c r="C11" i="6"/>
  <c r="C5" i="6"/>
  <c r="C12" i="6" s="1"/>
  <c r="C11" i="4"/>
  <c r="C3" i="4"/>
  <c r="C21" i="7" l="1"/>
  <c r="C12" i="4"/>
  <c r="F12" i="3" l="1"/>
  <c r="F11" i="3"/>
  <c r="F9" i="3"/>
  <c r="F8" i="3"/>
  <c r="F5" i="3"/>
  <c r="F4" i="3"/>
  <c r="F14" i="3" s="1"/>
  <c r="F7" i="3"/>
  <c r="G11" i="3"/>
  <c r="G8" i="3"/>
  <c r="G4" i="3"/>
  <c r="G14" i="3" s="1"/>
  <c r="D14" i="3"/>
  <c r="E12" i="3"/>
  <c r="E11" i="3"/>
  <c r="E9" i="3"/>
  <c r="E8" i="3"/>
  <c r="E7" i="3"/>
  <c r="E5" i="3"/>
  <c r="E4" i="3"/>
  <c r="E14" i="3" s="1"/>
  <c r="D18" i="2"/>
  <c r="H16" i="2"/>
  <c r="E16" i="2"/>
  <c r="H15" i="2"/>
  <c r="G15" i="2"/>
  <c r="F15" i="2"/>
  <c r="H14" i="2"/>
  <c r="G14" i="2"/>
  <c r="F14" i="2"/>
  <c r="F18" i="2" s="1"/>
  <c r="H13" i="2"/>
  <c r="E13" i="2"/>
  <c r="H11" i="2"/>
  <c r="E11" i="2"/>
  <c r="H10" i="2"/>
  <c r="G10" i="2"/>
  <c r="G18" i="2" s="1"/>
  <c r="E10" i="2"/>
  <c r="H9" i="2"/>
  <c r="E9" i="2"/>
  <c r="H7" i="2"/>
  <c r="E7" i="2"/>
  <c r="H18" i="2"/>
  <c r="E6" i="2"/>
  <c r="E5" i="2"/>
  <c r="E4" i="2"/>
  <c r="E18" i="2" s="1"/>
  <c r="F20" i="1" l="1"/>
  <c r="E20" i="1"/>
  <c r="D20" i="1"/>
  <c r="G18" i="1"/>
  <c r="G17" i="1"/>
  <c r="G16" i="1"/>
  <c r="H15" i="1"/>
  <c r="G15" i="1"/>
  <c r="G13" i="1"/>
  <c r="G12" i="1"/>
  <c r="H11" i="1"/>
  <c r="H20" i="1" s="1"/>
  <c r="G11" i="1"/>
  <c r="G10" i="1"/>
  <c r="G8" i="1"/>
  <c r="G7" i="1"/>
  <c r="G6" i="1"/>
  <c r="G20" i="1" l="1"/>
</calcChain>
</file>

<file path=xl/sharedStrings.xml><?xml version="1.0" encoding="utf-8"?>
<sst xmlns="http://schemas.openxmlformats.org/spreadsheetml/2006/main" count="308" uniqueCount="106">
  <si>
    <t>მედიკამენტების გათვლა 20 000 პაციენტზე</t>
  </si>
  <si>
    <t>გენოტიპი</t>
  </si>
  <si>
    <t>რეჟიმი</t>
  </si>
  <si>
    <t>კვირა</t>
  </si>
  <si>
    <t>პაციენტების რაოდენობა</t>
  </si>
  <si>
    <t>ჰარვონის საჭირო კოლოფის რაოდენობა</t>
  </si>
  <si>
    <t>სოფოსბუვირის საჭირო კოლოფის რაოდენობა</t>
  </si>
  <si>
    <t>პაციენტთა ტიპები</t>
  </si>
  <si>
    <t>HCV 1</t>
  </si>
  <si>
    <t>ჰარვონი</t>
  </si>
  <si>
    <t>არანამკურნალები და ადრე ნამკურნალები ციროზის გარეშე</t>
  </si>
  <si>
    <t>არანამკურნალები და ადრე ნამკურნალები ციროზით</t>
  </si>
  <si>
    <t>ჰარვონი+რიბავირინი</t>
  </si>
  <si>
    <t>დეკომპენსირებული ციროზით</t>
  </si>
  <si>
    <t>ადრე სოფოსბუვირის შემცველი რეჟიმით ნამკურნალები პაციენტები ციროზის გარეშე</t>
  </si>
  <si>
    <t>ადრე სოფოსბუვირის შემცველი რეჟიმით ნამკურნალები პაციენტები ციროზით და/ან დეკომპენსირებული ციროზით</t>
  </si>
  <si>
    <t>HCV 2</t>
  </si>
  <si>
    <t>სოფოსბუვირი+რიბავრინი</t>
  </si>
  <si>
    <t>არანამკურნალები პაციენტები ციროზის გარეშე</t>
  </si>
  <si>
    <t>სოფოსბუვირი+ინტერფერონი+რიბავირინი</t>
  </si>
  <si>
    <t>ციროზით და/ან ადრე ნამკურნალები პაციენტები</t>
  </si>
  <si>
    <t>სოფოსბუვირი+რიბავირინი</t>
  </si>
  <si>
    <t>ციროზით და/ან ადრე ნამკურნალები პაციენტები, სადაც უკუჩვენებაა ინტერფერონი</t>
  </si>
  <si>
    <t>HCV 3</t>
  </si>
  <si>
    <t>არანამკურნალები და ადრე ნამკურნალები ციროზით ან მის გარეშე</t>
  </si>
  <si>
    <t>არანამკურნალები და ადრე ნამკურნალები ციროზით ან მის გარეშე, სადაც უკუჩვენებაა ინტერფერონი</t>
  </si>
  <si>
    <t>ადრე ნამკურნალები ან ციროზით</t>
  </si>
  <si>
    <t>სულ</t>
  </si>
  <si>
    <t>სოვალდის საჭირო კოლოფის რაოდენობა</t>
  </si>
  <si>
    <t>არანამკურნალები ციროზით და ციროზის გარეშე და ადრე ნამკურნალები ციროზის გარეშე</t>
  </si>
  <si>
    <t>არანამკურნალევი დეკომპენსირებული ციროზით, ან ადრე ნამკურნალები დეკომპენსირებული ციროზით/დეკომპენსირებული ციროზით</t>
  </si>
  <si>
    <t>დეკომპენსირებული ციროზით, ან ადრე ინტერფერონის შემცველი რეჟიმით ნამკურნალები პაციენტები ციროზით</t>
  </si>
  <si>
    <t xml:space="preserve">ადრე სოფოსბუვირის შემცველი რეჟიმით ნამკურნალები პაციენტები ციროზით </t>
  </si>
  <si>
    <t>ჰარვონი+რიბავრინი</t>
  </si>
  <si>
    <t>არანამკურნალები და ადრე ნამკურნალები (ინტერფერონით და რიბავირინით) პაციენტებისთვის ციროზით და ციროზის გარეშე. ასევე დეკომპენსირებული ციროზით პაციენტებისთვის</t>
  </si>
  <si>
    <t>ჰარვონი+ინტერფერონი+რიბავირინი</t>
  </si>
  <si>
    <t>ციროზით  ადრე ნამკურნალები პაციენტები, სადაც უკუჩვენებაა ინტერფერონი</t>
  </si>
  <si>
    <t>არანამკურნალები და ადრე ნამკურნალები ციროზით ან მის გარეშე, და უკუჩვენება არაა ინტერფერონი</t>
  </si>
  <si>
    <t>რიბავირინის საჭიროება (აბი)</t>
  </si>
  <si>
    <t>ინტერფერონის საჭიროება (ამპულა)</t>
  </si>
  <si>
    <t>ინტერფერონი</t>
  </si>
  <si>
    <t>ინტერფერონის საჭირო რაოდენობა</t>
  </si>
  <si>
    <t>რიბავირინის აბების საჭირო რაოდენობა</t>
  </si>
  <si>
    <t xml:space="preserve">სოფოსბუვირი +ინტერფერონი + რიბავირინი </t>
  </si>
  <si>
    <t>სოფოსბუვირი + რიბავირინი</t>
  </si>
  <si>
    <t>მედიკამენტების გათვლა 5 000 პაციენტზე</t>
  </si>
  <si>
    <r>
      <t>ციროზით</t>
    </r>
    <r>
      <rPr>
        <b/>
        <sz val="10"/>
        <color rgb="FF000000"/>
        <rFont val="Calibri"/>
        <family val="2"/>
        <scheme val="minor"/>
      </rPr>
      <t xml:space="preserve"> პაციენტებისთვის, რომლებიც ადრე წარუმატებლად იყვნენ ნამკურნალები სოფოსბუვირის შემცველი რეჟიმებით.   </t>
    </r>
  </si>
  <si>
    <r>
      <t xml:space="preserve">ციროზით პაციენტებისთვის, </t>
    </r>
    <r>
      <rPr>
        <b/>
        <sz val="10"/>
        <color rgb="FF000000"/>
        <rFont val="Calibri"/>
        <family val="2"/>
        <scheme val="minor"/>
      </rPr>
      <t>რომლებიც ადრე წარუმატებლად იყვნენ ნამკურნალები სოფოსბუვირის შემცველი რეჟიმებით.</t>
    </r>
    <r>
      <rPr>
        <b/>
        <sz val="10"/>
        <color rgb="FFFF0000"/>
        <rFont val="Calibri"/>
        <family val="2"/>
        <scheme val="minor"/>
      </rPr>
      <t xml:space="preserve">   </t>
    </r>
  </si>
  <si>
    <r>
      <t xml:space="preserve">არანამკურნალები </t>
    </r>
    <r>
      <rPr>
        <b/>
        <sz val="10"/>
        <color rgb="FF000000"/>
        <rFont val="Calibri"/>
        <family val="2"/>
        <scheme val="minor"/>
      </rPr>
      <t xml:space="preserve">და ადრე ნამკურნალები </t>
    </r>
    <r>
      <rPr>
        <b/>
        <sz val="10"/>
        <color theme="1"/>
        <rFont val="Calibri"/>
        <family val="2"/>
        <scheme val="minor"/>
      </rPr>
      <t xml:space="preserve">(ინტერფერონით და რიბავირინით) პაციენტებისთვის, რომელთაც აქვთ ციროზი/დეკომპენსირებული ციროზი  და არ  </t>
    </r>
    <r>
      <rPr>
        <b/>
        <sz val="10"/>
        <color rgb="FF000000"/>
        <rFont val="Calibri"/>
        <family val="2"/>
        <scheme val="minor"/>
      </rPr>
      <t xml:space="preserve">არიან ტოლერანტული ინტერფერონისადმი. </t>
    </r>
    <r>
      <rPr>
        <b/>
        <sz val="10"/>
        <color theme="1"/>
        <rFont val="Calibri"/>
        <family val="2"/>
        <scheme val="minor"/>
      </rPr>
      <t xml:space="preserve">      </t>
    </r>
  </si>
  <si>
    <t>დასახელება</t>
  </si>
  <si>
    <t>მიღების თარიღი</t>
  </si>
  <si>
    <t>აბი</t>
  </si>
  <si>
    <t>კოლოფი</t>
  </si>
  <si>
    <t>წელი</t>
  </si>
  <si>
    <t>ჯამი</t>
  </si>
  <si>
    <t>2017 წ</t>
  </si>
  <si>
    <t>17.06.16</t>
  </si>
  <si>
    <t>2016 წ</t>
  </si>
  <si>
    <t>12.09.16</t>
  </si>
  <si>
    <t>27.09.16</t>
  </si>
  <si>
    <t>09.02.16</t>
  </si>
  <si>
    <t>20.04.16</t>
  </si>
  <si>
    <t>16.12.16</t>
  </si>
  <si>
    <t>27.01.17</t>
  </si>
  <si>
    <t>სოვალდი</t>
  </si>
  <si>
    <t>22.07.16</t>
  </si>
  <si>
    <t>02.02.16</t>
  </si>
  <si>
    <t>18.04.16</t>
  </si>
  <si>
    <t>01.05.15</t>
  </si>
  <si>
    <t>2015 წ</t>
  </si>
  <si>
    <t>17.07.15</t>
  </si>
  <si>
    <t>08.09.15</t>
  </si>
  <si>
    <t>09.11.15.</t>
  </si>
  <si>
    <t>04.12.15</t>
  </si>
  <si>
    <t>15.05.17</t>
  </si>
  <si>
    <t>05.06.17</t>
  </si>
  <si>
    <t xml:space="preserve">ინტერფერონი </t>
  </si>
  <si>
    <t>21.06.16</t>
  </si>
  <si>
    <t>30.03.16</t>
  </si>
  <si>
    <t>11.05.15</t>
  </si>
  <si>
    <t>02.07.15</t>
  </si>
  <si>
    <t>22.07.15</t>
  </si>
  <si>
    <t>31.07.15</t>
  </si>
  <si>
    <t>21.08.15</t>
  </si>
  <si>
    <t>18.09.15</t>
  </si>
  <si>
    <t>24.09.15</t>
  </si>
  <si>
    <t>12.10.15</t>
  </si>
  <si>
    <t>17.11.15</t>
  </si>
  <si>
    <t>18.12.15</t>
  </si>
  <si>
    <t>24.12.15</t>
  </si>
  <si>
    <t>რიბავირინი</t>
  </si>
  <si>
    <t>21.03.17</t>
  </si>
  <si>
    <t>10.04.17</t>
  </si>
  <si>
    <t>12.04.17</t>
  </si>
  <si>
    <t>19.05.17</t>
  </si>
  <si>
    <t>27.06.17</t>
  </si>
  <si>
    <t>04.07.17</t>
  </si>
  <si>
    <t>02.08.17</t>
  </si>
  <si>
    <t>29.08.16</t>
  </si>
  <si>
    <t>17.11.16</t>
  </si>
  <si>
    <t>19.06.15</t>
  </si>
  <si>
    <t>03.07.15</t>
  </si>
  <si>
    <t>06.08.15</t>
  </si>
  <si>
    <t>19.08.15</t>
  </si>
  <si>
    <t>31.08.15</t>
  </si>
  <si>
    <t>28.12.15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</si>
</sst>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\ _L_a_r_i_-;\-* #,##0\ _L_a_r_i_-;_-* &quot;-&quot;??\ _L_a_r_i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Sylfae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0" borderId="1" xfId="0" applyFont="1" applyFill="1" applyBorder="1"/>
    <xf numFmtId="164" fontId="2" fillId="0" borderId="1" xfId="1" applyNumberFormat="1" applyFont="1" applyFill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/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/>
    <xf numFmtId="0" fontId="9" fillId="0" borderId="0" xfId="0" applyFont="1" applyFill="1"/>
    <xf numFmtId="0" fontId="3" fillId="0" borderId="0" xfId="0" applyFont="1" applyFill="1"/>
    <xf numFmtId="0" fontId="2" fillId="6" borderId="1" xfId="0" applyFont="1" applyFill="1" applyBorder="1" applyAlignment="1">
      <alignment horizontal="left"/>
    </xf>
    <xf numFmtId="14" fontId="2" fillId="6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0" fontId="11" fillId="6" borderId="1" xfId="0" applyFont="1" applyFill="1" applyBorder="1"/>
    <xf numFmtId="0" fontId="0" fillId="6" borderId="1" xfId="0" applyFill="1" applyBorder="1"/>
    <xf numFmtId="0" fontId="0" fillId="0" borderId="1" xfId="0" applyBorder="1"/>
    <xf numFmtId="0" fontId="2" fillId="0" borderId="1" xfId="0" applyFont="1" applyFill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1" fillId="0" borderId="1" xfId="0" applyFont="1" applyBorder="1"/>
    <xf numFmtId="0" fontId="2" fillId="5" borderId="7" xfId="0" applyFont="1" applyFill="1" applyBorder="1" applyAlignment="1">
      <alignment horizontal="left"/>
    </xf>
    <xf numFmtId="0" fontId="11" fillId="0" borderId="7" xfId="0" applyFont="1" applyBorder="1"/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right"/>
    </xf>
    <xf numFmtId="0" fontId="2" fillId="5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0" fillId="7" borderId="1" xfId="0" applyFont="1" applyFill="1" applyBorder="1" applyAlignment="1">
      <alignment horizontal="left"/>
    </xf>
    <xf numFmtId="0" fontId="10" fillId="7" borderId="1" xfId="0" applyFont="1" applyFill="1" applyBorder="1"/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6" borderId="7" xfId="0" applyFont="1" applyFill="1" applyBorder="1" applyAlignment="1">
      <alignment horizontal="left"/>
    </xf>
    <xf numFmtId="14" fontId="2" fillId="6" borderId="7" xfId="0" applyNumberFormat="1" applyFont="1" applyFill="1" applyBorder="1" applyAlignment="1">
      <alignment horizontal="right"/>
    </xf>
    <xf numFmtId="0" fontId="2" fillId="6" borderId="7" xfId="0" applyFont="1" applyFill="1" applyBorder="1" applyAlignment="1">
      <alignment horizontal="right"/>
    </xf>
    <xf numFmtId="0" fontId="11" fillId="6" borderId="7" xfId="0" applyFont="1" applyFill="1" applyBorder="1"/>
    <xf numFmtId="0" fontId="2" fillId="0" borderId="1" xfId="0" applyFont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right"/>
    </xf>
    <xf numFmtId="0" fontId="2" fillId="8" borderId="1" xfId="0" applyNumberFormat="1" applyFont="1" applyFill="1" applyBorder="1" applyAlignment="1">
      <alignment horizontal="right"/>
    </xf>
    <xf numFmtId="0" fontId="0" fillId="8" borderId="1" xfId="0" applyFill="1" applyBorder="1"/>
    <xf numFmtId="0" fontId="2" fillId="0" borderId="1" xfId="0" applyFont="1" applyBorder="1" applyAlignment="1">
      <alignment horizontal="right" inden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5" borderId="1" xfId="0" applyFont="1" applyFill="1" applyBorder="1" applyAlignment="1">
      <alignment horizontal="right"/>
    </xf>
    <xf numFmtId="0" fontId="11" fillId="8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 indent="1"/>
    </xf>
    <xf numFmtId="14" fontId="2" fillId="5" borderId="1" xfId="0" applyNumberFormat="1" applyFont="1" applyFill="1" applyBorder="1" applyAlignment="1">
      <alignment horizontal="right" indent="1"/>
    </xf>
    <xf numFmtId="0" fontId="13" fillId="9" borderId="1" xfId="0" applyFont="1" applyFill="1" applyBorder="1" applyAlignment="1">
      <alignment horizontal="left"/>
    </xf>
    <xf numFmtId="0" fontId="0" fillId="9" borderId="1" xfId="0" applyFill="1" applyBorder="1"/>
    <xf numFmtId="0" fontId="13" fillId="9" borderId="1" xfId="0" applyFont="1" applyFill="1" applyBorder="1"/>
    <xf numFmtId="0" fontId="0" fillId="9" borderId="1" xfId="0" applyFill="1" applyBorder="1" applyAlignment="1">
      <alignment horizontal="right"/>
    </xf>
    <xf numFmtId="0" fontId="0" fillId="0" borderId="0" xfId="0" applyAlignment="1">
      <alignment horizontal="right"/>
    </xf>
    <xf numFmtId="0" fontId="10" fillId="7" borderId="1" xfId="0" applyFont="1" applyFill="1" applyBorder="1" applyAlignment="1">
      <alignment horizontal="right"/>
    </xf>
    <xf numFmtId="43" fontId="2" fillId="8" borderId="1" xfId="1" applyFont="1" applyFill="1" applyBorder="1" applyAlignment="1">
      <alignment horizontal="right"/>
    </xf>
    <xf numFmtId="43" fontId="10" fillId="7" borderId="1" xfId="0" applyNumberFormat="1" applyFont="1" applyFill="1" applyBorder="1"/>
    <xf numFmtId="43" fontId="0" fillId="0" borderId="0" xfId="0" applyNumberForma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D14" sqref="D14"/>
    </sheetView>
  </sheetViews>
  <sheetFormatPr defaultRowHeight="15" x14ac:dyDescent="0.25"/>
  <cols>
    <col min="1" max="1" width="11.28515625" style="1" customWidth="1"/>
    <col min="2" max="2" width="45.7109375" style="1" bestFit="1" customWidth="1"/>
    <col min="3" max="3" width="7" style="1" customWidth="1"/>
    <col min="4" max="4" width="12.7109375" style="1" customWidth="1"/>
    <col min="5" max="5" width="13" style="1" customWidth="1"/>
    <col min="6" max="6" width="17.28515625" style="1" customWidth="1"/>
    <col min="7" max="7" width="13.85546875" style="1" bestFit="1" customWidth="1"/>
    <col min="8" max="16384" width="9.140625" style="1"/>
  </cols>
  <sheetData>
    <row r="1" spans="1:7" x14ac:dyDescent="0.25">
      <c r="A1" s="80" t="s">
        <v>45</v>
      </c>
      <c r="B1" s="80"/>
      <c r="C1" s="80"/>
      <c r="D1" s="80"/>
      <c r="E1" s="80"/>
      <c r="F1" s="80"/>
      <c r="G1" s="80"/>
    </row>
    <row r="2" spans="1:7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6</v>
      </c>
      <c r="F2" s="2" t="s">
        <v>38</v>
      </c>
      <c r="G2" s="2" t="s">
        <v>39</v>
      </c>
    </row>
    <row r="3" spans="1:7" x14ac:dyDescent="0.25">
      <c r="A3" s="78"/>
      <c r="B3" s="79"/>
      <c r="C3" s="79"/>
      <c r="D3" s="79"/>
      <c r="E3" s="79"/>
      <c r="F3" s="79"/>
      <c r="G3" s="79"/>
    </row>
    <row r="4" spans="1:7" x14ac:dyDescent="0.25">
      <c r="A4" s="76" t="s">
        <v>8</v>
      </c>
      <c r="B4" s="3" t="s">
        <v>43</v>
      </c>
      <c r="C4" s="4">
        <v>12</v>
      </c>
      <c r="D4" s="4">
        <v>1182</v>
      </c>
      <c r="E4" s="4">
        <f>D4*3</f>
        <v>3546</v>
      </c>
      <c r="F4" s="4">
        <f>D4*C4*42</f>
        <v>595728</v>
      </c>
      <c r="G4" s="4">
        <f>D4*C4</f>
        <v>14184</v>
      </c>
    </row>
    <row r="5" spans="1:7" x14ac:dyDescent="0.25">
      <c r="A5" s="77"/>
      <c r="B5" s="3" t="s">
        <v>44</v>
      </c>
      <c r="C5" s="4">
        <v>24</v>
      </c>
      <c r="D5" s="4">
        <v>968</v>
      </c>
      <c r="E5" s="4">
        <f>D5*6</f>
        <v>5808</v>
      </c>
      <c r="F5" s="4">
        <f>D5*C5*42</f>
        <v>975744</v>
      </c>
      <c r="G5" s="4"/>
    </row>
    <row r="6" spans="1:7" x14ac:dyDescent="0.25">
      <c r="A6" s="78"/>
      <c r="B6" s="79"/>
      <c r="C6" s="79"/>
      <c r="D6" s="79"/>
      <c r="E6" s="79"/>
      <c r="F6" s="79"/>
      <c r="G6" s="79"/>
    </row>
    <row r="7" spans="1:7" x14ac:dyDescent="0.25">
      <c r="A7" s="76" t="s">
        <v>16</v>
      </c>
      <c r="B7" s="3" t="s">
        <v>17</v>
      </c>
      <c r="C7" s="4">
        <v>12</v>
      </c>
      <c r="D7" s="4">
        <v>500</v>
      </c>
      <c r="E7" s="4">
        <f>D7*3</f>
        <v>1500</v>
      </c>
      <c r="F7" s="4">
        <f>D7*C7*42</f>
        <v>252000</v>
      </c>
      <c r="G7" s="4"/>
    </row>
    <row r="8" spans="1:7" x14ac:dyDescent="0.25">
      <c r="A8" s="77"/>
      <c r="B8" s="3" t="s">
        <v>19</v>
      </c>
      <c r="C8" s="4">
        <v>12</v>
      </c>
      <c r="D8" s="4">
        <v>250</v>
      </c>
      <c r="E8" s="4">
        <f>D8*3</f>
        <v>750</v>
      </c>
      <c r="F8" s="4">
        <f>D8*C8*42</f>
        <v>126000</v>
      </c>
      <c r="G8" s="4">
        <f>D8*C8</f>
        <v>3000</v>
      </c>
    </row>
    <row r="9" spans="1:7" x14ac:dyDescent="0.25">
      <c r="A9" s="77"/>
      <c r="B9" s="3" t="s">
        <v>21</v>
      </c>
      <c r="C9" s="4">
        <v>20</v>
      </c>
      <c r="D9" s="4">
        <v>250</v>
      </c>
      <c r="E9" s="4">
        <f>D9*5</f>
        <v>1250</v>
      </c>
      <c r="F9" s="4">
        <f>D9*C9*42</f>
        <v>210000</v>
      </c>
      <c r="G9" s="4"/>
    </row>
    <row r="10" spans="1:7" x14ac:dyDescent="0.25">
      <c r="A10" s="78"/>
      <c r="B10" s="79"/>
      <c r="C10" s="79"/>
      <c r="D10" s="79"/>
      <c r="E10" s="79"/>
      <c r="F10" s="79"/>
      <c r="G10" s="79"/>
    </row>
    <row r="11" spans="1:7" x14ac:dyDescent="0.25">
      <c r="A11" s="76" t="s">
        <v>23</v>
      </c>
      <c r="B11" s="3" t="s">
        <v>19</v>
      </c>
      <c r="C11" s="4">
        <v>12</v>
      </c>
      <c r="D11" s="4">
        <v>832</v>
      </c>
      <c r="E11" s="4">
        <f>D11*3</f>
        <v>2496</v>
      </c>
      <c r="F11" s="4">
        <f>D11*C11*42</f>
        <v>419328</v>
      </c>
      <c r="G11" s="4">
        <f>D11*C11</f>
        <v>9984</v>
      </c>
    </row>
    <row r="12" spans="1:7" x14ac:dyDescent="0.25">
      <c r="A12" s="77"/>
      <c r="B12" s="3" t="s">
        <v>21</v>
      </c>
      <c r="C12" s="4">
        <v>24</v>
      </c>
      <c r="D12" s="4">
        <v>1018</v>
      </c>
      <c r="E12" s="4">
        <f>D12*6</f>
        <v>6108</v>
      </c>
      <c r="F12" s="4">
        <f>D12*C12*42</f>
        <v>1026144</v>
      </c>
      <c r="G12" s="4"/>
    </row>
    <row r="13" spans="1:7" x14ac:dyDescent="0.25">
      <c r="A13" s="78"/>
      <c r="B13" s="79"/>
      <c r="C13" s="79"/>
      <c r="D13" s="79"/>
      <c r="E13" s="79"/>
      <c r="F13" s="79"/>
      <c r="G13" s="79"/>
    </row>
    <row r="14" spans="1:7" x14ac:dyDescent="0.25">
      <c r="B14" s="6" t="s">
        <v>27</v>
      </c>
      <c r="C14" s="5"/>
      <c r="D14" s="7">
        <f>D4+D5+D7+D8+D9+D11+D12</f>
        <v>5000</v>
      </c>
      <c r="E14" s="7">
        <f>E4+E5+E7+E8+E9+E11+E12</f>
        <v>21458</v>
      </c>
      <c r="F14" s="7">
        <f>F4+F5+F7+F8+F9+F11+F12</f>
        <v>3604944</v>
      </c>
      <c r="G14" s="7">
        <f>G4+G5+G7+G8+G9+G11+G12</f>
        <v>27168</v>
      </c>
    </row>
  </sheetData>
  <mergeCells count="8">
    <mergeCell ref="A11:A12"/>
    <mergeCell ref="A13:G13"/>
    <mergeCell ref="A1:G1"/>
    <mergeCell ref="A3:G3"/>
    <mergeCell ref="A4:A5"/>
    <mergeCell ref="A6:G6"/>
    <mergeCell ref="A7:A9"/>
    <mergeCell ref="A10:G10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D20" sqref="D20"/>
    </sheetView>
  </sheetViews>
  <sheetFormatPr defaultRowHeight="12.75" x14ac:dyDescent="0.2"/>
  <cols>
    <col min="1" max="1" width="11.28515625" style="8" customWidth="1"/>
    <col min="2" max="2" width="39.28515625" style="8" bestFit="1" customWidth="1"/>
    <col min="3" max="3" width="7" style="8" customWidth="1"/>
    <col min="4" max="4" width="12.7109375" style="8" customWidth="1"/>
    <col min="5" max="5" width="11.42578125" style="8" bestFit="1" customWidth="1"/>
    <col min="6" max="6" width="14.5703125" style="8" customWidth="1"/>
    <col min="7" max="7" width="17.28515625" style="8" customWidth="1"/>
    <col min="8" max="8" width="13.85546875" style="8" bestFit="1" customWidth="1"/>
    <col min="9" max="9" width="38.85546875" style="8" customWidth="1"/>
    <col min="10" max="16384" width="9.140625" style="8"/>
  </cols>
  <sheetData>
    <row r="1" spans="1:9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s="12" customFormat="1" ht="56.25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38</v>
      </c>
      <c r="H2" s="2" t="s">
        <v>39</v>
      </c>
      <c r="I2" s="2" t="s">
        <v>7</v>
      </c>
    </row>
    <row r="3" spans="1:9" x14ac:dyDescent="0.2">
      <c r="A3" s="85"/>
      <c r="B3" s="86"/>
      <c r="C3" s="86"/>
      <c r="D3" s="86"/>
      <c r="E3" s="86"/>
      <c r="F3" s="86"/>
      <c r="G3" s="86"/>
      <c r="H3" s="86"/>
      <c r="I3" s="87"/>
    </row>
    <row r="4" spans="1:9" ht="25.5" x14ac:dyDescent="0.2">
      <c r="A4" s="81" t="s">
        <v>8</v>
      </c>
      <c r="B4" s="3" t="s">
        <v>9</v>
      </c>
      <c r="C4" s="9">
        <v>12</v>
      </c>
      <c r="D4" s="9">
        <v>5580</v>
      </c>
      <c r="E4" s="9">
        <v>16740</v>
      </c>
      <c r="F4" s="9"/>
      <c r="G4" s="9"/>
      <c r="H4" s="9"/>
      <c r="I4" s="10" t="s">
        <v>10</v>
      </c>
    </row>
    <row r="5" spans="1:9" ht="25.5" x14ac:dyDescent="0.2">
      <c r="A5" s="82"/>
      <c r="B5" s="3" t="s">
        <v>9</v>
      </c>
      <c r="C5" s="9">
        <v>24</v>
      </c>
      <c r="D5" s="9">
        <v>2070</v>
      </c>
      <c r="E5" s="9">
        <v>12420</v>
      </c>
      <c r="F5" s="9"/>
      <c r="G5" s="9"/>
      <c r="H5" s="9"/>
      <c r="I5" s="10" t="s">
        <v>11</v>
      </c>
    </row>
    <row r="6" spans="1:9" x14ac:dyDescent="0.2">
      <c r="A6" s="82"/>
      <c r="B6" s="3" t="s">
        <v>12</v>
      </c>
      <c r="C6" s="9">
        <v>12</v>
      </c>
      <c r="D6" s="9">
        <v>720</v>
      </c>
      <c r="E6" s="9">
        <v>2160</v>
      </c>
      <c r="F6" s="9"/>
      <c r="G6" s="9">
        <f>D6*C6*42</f>
        <v>362880</v>
      </c>
      <c r="H6" s="9"/>
      <c r="I6" s="10" t="s">
        <v>13</v>
      </c>
    </row>
    <row r="7" spans="1:9" ht="38.25" x14ac:dyDescent="0.2">
      <c r="A7" s="82"/>
      <c r="B7" s="3" t="s">
        <v>12</v>
      </c>
      <c r="C7" s="9">
        <v>12</v>
      </c>
      <c r="D7" s="9">
        <v>180</v>
      </c>
      <c r="E7" s="9">
        <v>540</v>
      </c>
      <c r="F7" s="9"/>
      <c r="G7" s="9">
        <f>D7*C7*42</f>
        <v>90720</v>
      </c>
      <c r="H7" s="9"/>
      <c r="I7" s="10" t="s">
        <v>14</v>
      </c>
    </row>
    <row r="8" spans="1:9" ht="51" x14ac:dyDescent="0.2">
      <c r="A8" s="83"/>
      <c r="B8" s="3" t="s">
        <v>12</v>
      </c>
      <c r="C8" s="9">
        <v>24</v>
      </c>
      <c r="D8" s="9">
        <v>450</v>
      </c>
      <c r="E8" s="9">
        <v>2700</v>
      </c>
      <c r="F8" s="9"/>
      <c r="G8" s="9">
        <f>D8*C8*42</f>
        <v>453600</v>
      </c>
      <c r="H8" s="9"/>
      <c r="I8" s="10" t="s">
        <v>15</v>
      </c>
    </row>
    <row r="9" spans="1:9" x14ac:dyDescent="0.2">
      <c r="A9" s="85"/>
      <c r="B9" s="86"/>
      <c r="C9" s="86"/>
      <c r="D9" s="86"/>
      <c r="E9" s="86"/>
      <c r="F9" s="86"/>
      <c r="G9" s="86"/>
      <c r="H9" s="86"/>
      <c r="I9" s="87"/>
    </row>
    <row r="10" spans="1:9" ht="25.5" x14ac:dyDescent="0.2">
      <c r="A10" s="81" t="s">
        <v>16</v>
      </c>
      <c r="B10" s="3" t="s">
        <v>17</v>
      </c>
      <c r="C10" s="9">
        <v>12</v>
      </c>
      <c r="D10" s="9">
        <v>2760</v>
      </c>
      <c r="E10" s="3"/>
      <c r="F10" s="9">
        <v>8280</v>
      </c>
      <c r="G10" s="9">
        <f>D10*C10*42</f>
        <v>1391040</v>
      </c>
      <c r="H10" s="9"/>
      <c r="I10" s="10" t="s">
        <v>18</v>
      </c>
    </row>
    <row r="11" spans="1:9" ht="25.5" x14ac:dyDescent="0.2">
      <c r="A11" s="82"/>
      <c r="B11" s="3" t="s">
        <v>19</v>
      </c>
      <c r="C11" s="9">
        <v>12</v>
      </c>
      <c r="D11" s="9">
        <v>1012</v>
      </c>
      <c r="E11" s="3"/>
      <c r="F11" s="9">
        <v>3036</v>
      </c>
      <c r="G11" s="9">
        <f>D11*C11*42</f>
        <v>510048</v>
      </c>
      <c r="H11" s="9">
        <f>D11*C11</f>
        <v>12144</v>
      </c>
      <c r="I11" s="10" t="s">
        <v>20</v>
      </c>
    </row>
    <row r="12" spans="1:9" ht="38.25" x14ac:dyDescent="0.2">
      <c r="A12" s="82"/>
      <c r="B12" s="3" t="s">
        <v>21</v>
      </c>
      <c r="C12" s="9">
        <v>24</v>
      </c>
      <c r="D12" s="9">
        <v>460</v>
      </c>
      <c r="E12" s="3"/>
      <c r="F12" s="9">
        <v>2760</v>
      </c>
      <c r="G12" s="9">
        <f>D12*C12*42</f>
        <v>463680</v>
      </c>
      <c r="H12" s="9"/>
      <c r="I12" s="10" t="s">
        <v>22</v>
      </c>
    </row>
    <row r="13" spans="1:9" x14ac:dyDescent="0.2">
      <c r="A13" s="83"/>
      <c r="B13" s="3" t="s">
        <v>21</v>
      </c>
      <c r="C13" s="9">
        <v>48</v>
      </c>
      <c r="D13" s="9">
        <v>368</v>
      </c>
      <c r="E13" s="3"/>
      <c r="F13" s="9">
        <v>4416</v>
      </c>
      <c r="G13" s="9">
        <f>D13*C13*42</f>
        <v>741888</v>
      </c>
      <c r="H13" s="9"/>
      <c r="I13" s="10" t="s">
        <v>13</v>
      </c>
    </row>
    <row r="14" spans="1:9" x14ac:dyDescent="0.2">
      <c r="A14" s="85"/>
      <c r="B14" s="86"/>
      <c r="C14" s="86"/>
      <c r="D14" s="86"/>
      <c r="E14" s="86"/>
      <c r="F14" s="86"/>
      <c r="G14" s="86"/>
      <c r="H14" s="86"/>
      <c r="I14" s="87"/>
    </row>
    <row r="15" spans="1:9" ht="38.25" x14ac:dyDescent="0.2">
      <c r="A15" s="81" t="s">
        <v>23</v>
      </c>
      <c r="B15" s="3" t="s">
        <v>19</v>
      </c>
      <c r="C15" s="9">
        <v>12</v>
      </c>
      <c r="D15" s="9">
        <v>3648</v>
      </c>
      <c r="E15" s="3"/>
      <c r="F15" s="9">
        <v>10944</v>
      </c>
      <c r="G15" s="9">
        <f>D15*C15*42</f>
        <v>1838592</v>
      </c>
      <c r="H15" s="9">
        <f>D15*C15</f>
        <v>43776</v>
      </c>
      <c r="I15" s="10" t="s">
        <v>24</v>
      </c>
    </row>
    <row r="16" spans="1:9" ht="51" x14ac:dyDescent="0.2">
      <c r="A16" s="82"/>
      <c r="B16" s="3" t="s">
        <v>21</v>
      </c>
      <c r="C16" s="9">
        <v>24</v>
      </c>
      <c r="D16" s="9">
        <v>640</v>
      </c>
      <c r="E16" s="3"/>
      <c r="F16" s="9">
        <v>3840</v>
      </c>
      <c r="G16" s="9">
        <f>D16*C16*42</f>
        <v>645120</v>
      </c>
      <c r="H16" s="9"/>
      <c r="I16" s="10" t="s">
        <v>25</v>
      </c>
    </row>
    <row r="17" spans="1:9" x14ac:dyDescent="0.2">
      <c r="A17" s="82"/>
      <c r="B17" s="3" t="s">
        <v>21</v>
      </c>
      <c r="C17" s="9">
        <v>48</v>
      </c>
      <c r="D17" s="9">
        <v>512</v>
      </c>
      <c r="E17" s="3"/>
      <c r="F17" s="9">
        <v>6144</v>
      </c>
      <c r="G17" s="9">
        <f>D17*C17*42</f>
        <v>1032192</v>
      </c>
      <c r="H17" s="9"/>
      <c r="I17" s="10" t="s">
        <v>13</v>
      </c>
    </row>
    <row r="18" spans="1:9" x14ac:dyDescent="0.2">
      <c r="A18" s="83"/>
      <c r="B18" s="3" t="s">
        <v>12</v>
      </c>
      <c r="C18" s="9">
        <v>24</v>
      </c>
      <c r="D18" s="9">
        <v>1600</v>
      </c>
      <c r="E18" s="9">
        <v>9600</v>
      </c>
      <c r="F18" s="9"/>
      <c r="G18" s="9">
        <f>D18*C18*42</f>
        <v>1612800</v>
      </c>
      <c r="H18" s="9"/>
      <c r="I18" s="10" t="s">
        <v>26</v>
      </c>
    </row>
    <row r="19" spans="1:9" x14ac:dyDescent="0.2">
      <c r="A19" s="85"/>
      <c r="B19" s="86"/>
      <c r="C19" s="86"/>
      <c r="D19" s="86"/>
      <c r="E19" s="86"/>
      <c r="F19" s="86"/>
      <c r="G19" s="86"/>
      <c r="H19" s="86"/>
      <c r="I19" s="87"/>
    </row>
    <row r="20" spans="1:9" x14ac:dyDescent="0.2">
      <c r="B20" s="6" t="s">
        <v>27</v>
      </c>
      <c r="C20" s="3"/>
      <c r="D20" s="11">
        <f>D4+D5+D6+D7+D8+D10+D11+D12+D13+D15+D16+D17+D18</f>
        <v>20000</v>
      </c>
      <c r="E20" s="11">
        <f>E4+E5+E6+E7+E8+E18</f>
        <v>44160</v>
      </c>
      <c r="F20" s="11">
        <f>F10+F11+F12+F13+F15+F16+F17</f>
        <v>39420</v>
      </c>
      <c r="G20" s="11">
        <f>G6+G7+G8+G10+G11+G12+G13+G15+G16+G17+G18</f>
        <v>9142560</v>
      </c>
      <c r="H20" s="11">
        <f>H11+H15</f>
        <v>55920</v>
      </c>
    </row>
  </sheetData>
  <mergeCells count="8">
    <mergeCell ref="A19:I19"/>
    <mergeCell ref="A15:A18"/>
    <mergeCell ref="A4:A8"/>
    <mergeCell ref="A10:A13"/>
    <mergeCell ref="A1:I1"/>
    <mergeCell ref="A3:I3"/>
    <mergeCell ref="A9:I9"/>
    <mergeCell ref="A14:I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K11" sqref="K11"/>
    </sheetView>
  </sheetViews>
  <sheetFormatPr defaultColWidth="19.85546875" defaultRowHeight="12.75" x14ac:dyDescent="0.2"/>
  <cols>
    <col min="1" max="8" width="19.85546875" style="15"/>
    <col min="9" max="9" width="53.140625" style="15" customWidth="1"/>
    <col min="10" max="16384" width="19.85546875" style="15"/>
  </cols>
  <sheetData>
    <row r="1" spans="1:9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9" s="21" customFormat="1" ht="33.75" x14ac:dyDescent="0.2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28</v>
      </c>
      <c r="G2" s="13" t="s">
        <v>41</v>
      </c>
      <c r="H2" s="13" t="s">
        <v>42</v>
      </c>
      <c r="I2" s="13" t="s">
        <v>7</v>
      </c>
    </row>
    <row r="3" spans="1:9" x14ac:dyDescent="0.2">
      <c r="A3" s="92"/>
      <c r="B3" s="93"/>
      <c r="C3" s="93"/>
      <c r="D3" s="93"/>
      <c r="E3" s="93"/>
      <c r="F3" s="93"/>
      <c r="G3" s="93"/>
      <c r="H3" s="93"/>
      <c r="I3" s="94"/>
    </row>
    <row r="4" spans="1:9" ht="25.5" x14ac:dyDescent="0.2">
      <c r="A4" s="88" t="s">
        <v>8</v>
      </c>
      <c r="B4" s="6" t="s">
        <v>9</v>
      </c>
      <c r="C4" s="16">
        <v>12</v>
      </c>
      <c r="D4" s="16">
        <v>5580</v>
      </c>
      <c r="E4" s="16">
        <f>D4*3</f>
        <v>16740</v>
      </c>
      <c r="F4" s="16"/>
      <c r="G4" s="16"/>
      <c r="H4" s="16"/>
      <c r="I4" s="17" t="s">
        <v>29</v>
      </c>
    </row>
    <row r="5" spans="1:9" ht="38.25" x14ac:dyDescent="0.2">
      <c r="A5" s="89"/>
      <c r="B5" s="6" t="s">
        <v>9</v>
      </c>
      <c r="C5" s="16">
        <v>24</v>
      </c>
      <c r="D5" s="16">
        <v>2070</v>
      </c>
      <c r="E5" s="16">
        <f>D5*6</f>
        <v>12420</v>
      </c>
      <c r="F5" s="16"/>
      <c r="G5" s="16"/>
      <c r="H5" s="16"/>
      <c r="I5" s="17" t="s">
        <v>30</v>
      </c>
    </row>
    <row r="6" spans="1:9" ht="38.25" x14ac:dyDescent="0.2">
      <c r="A6" s="89"/>
      <c r="B6" s="6" t="s">
        <v>12</v>
      </c>
      <c r="C6" s="16">
        <v>12</v>
      </c>
      <c r="D6" s="16">
        <v>900</v>
      </c>
      <c r="E6" s="16">
        <f>D6*3</f>
        <v>2700</v>
      </c>
      <c r="F6" s="16"/>
      <c r="G6" s="16"/>
      <c r="H6" s="16">
        <f>42*C6*D6</f>
        <v>453600</v>
      </c>
      <c r="I6" s="17" t="s">
        <v>31</v>
      </c>
    </row>
    <row r="7" spans="1:9" ht="25.5" x14ac:dyDescent="0.2">
      <c r="A7" s="90"/>
      <c r="B7" s="6" t="s">
        <v>12</v>
      </c>
      <c r="C7" s="16">
        <v>24</v>
      </c>
      <c r="D7" s="16">
        <v>450</v>
      </c>
      <c r="E7" s="16">
        <f>D7*6</f>
        <v>2700</v>
      </c>
      <c r="F7" s="16"/>
      <c r="G7" s="16"/>
      <c r="H7" s="16">
        <f>42*C7*450</f>
        <v>453600</v>
      </c>
      <c r="I7" s="17" t="s">
        <v>32</v>
      </c>
    </row>
    <row r="8" spans="1:9" x14ac:dyDescent="0.2">
      <c r="A8" s="92"/>
      <c r="B8" s="93"/>
      <c r="C8" s="93"/>
      <c r="D8" s="93"/>
      <c r="E8" s="93"/>
      <c r="F8" s="93"/>
      <c r="G8" s="93"/>
      <c r="H8" s="93"/>
      <c r="I8" s="94"/>
    </row>
    <row r="9" spans="1:9" ht="63.75" x14ac:dyDescent="0.2">
      <c r="A9" s="88" t="s">
        <v>16</v>
      </c>
      <c r="B9" s="6" t="s">
        <v>33</v>
      </c>
      <c r="C9" s="16">
        <v>12</v>
      </c>
      <c r="D9" s="16">
        <v>3128</v>
      </c>
      <c r="E9" s="16">
        <f>D9*3</f>
        <v>9384</v>
      </c>
      <c r="F9" s="16"/>
      <c r="G9" s="16"/>
      <c r="H9" s="16">
        <f>C9*42*D9</f>
        <v>1576512</v>
      </c>
      <c r="I9" s="17" t="s">
        <v>34</v>
      </c>
    </row>
    <row r="10" spans="1:9" ht="38.25" x14ac:dyDescent="0.2">
      <c r="A10" s="89"/>
      <c r="B10" s="6" t="s">
        <v>35</v>
      </c>
      <c r="C10" s="16">
        <v>12</v>
      </c>
      <c r="D10" s="18">
        <v>1012</v>
      </c>
      <c r="E10" s="16">
        <f>D10*3</f>
        <v>3036</v>
      </c>
      <c r="F10" s="16"/>
      <c r="G10" s="16">
        <f>C10*D10</f>
        <v>12144</v>
      </c>
      <c r="H10" s="16">
        <f>C10*42*D10</f>
        <v>510048</v>
      </c>
      <c r="I10" s="17" t="s">
        <v>46</v>
      </c>
    </row>
    <row r="11" spans="1:9" ht="25.5" x14ac:dyDescent="0.2">
      <c r="A11" s="89"/>
      <c r="B11" s="6" t="s">
        <v>12</v>
      </c>
      <c r="C11" s="16">
        <v>24</v>
      </c>
      <c r="D11" s="16">
        <v>460</v>
      </c>
      <c r="E11" s="16">
        <f>D11*6</f>
        <v>2760</v>
      </c>
      <c r="F11" s="16"/>
      <c r="G11" s="16"/>
      <c r="H11" s="16">
        <f>C11*42*D11</f>
        <v>463680</v>
      </c>
      <c r="I11" s="17" t="s">
        <v>36</v>
      </c>
    </row>
    <row r="12" spans="1:9" x14ac:dyDescent="0.2">
      <c r="A12" s="92"/>
      <c r="B12" s="93"/>
      <c r="C12" s="93"/>
      <c r="D12" s="93"/>
      <c r="E12" s="93"/>
      <c r="F12" s="93"/>
      <c r="G12" s="93"/>
      <c r="H12" s="93"/>
      <c r="I12" s="94"/>
    </row>
    <row r="13" spans="1:9" ht="25.5" x14ac:dyDescent="0.2">
      <c r="A13" s="88" t="s">
        <v>23</v>
      </c>
      <c r="B13" s="6" t="s">
        <v>12</v>
      </c>
      <c r="C13" s="16">
        <v>12</v>
      </c>
      <c r="D13" s="16">
        <v>3648</v>
      </c>
      <c r="E13" s="16">
        <f>D13*3</f>
        <v>10944</v>
      </c>
      <c r="F13" s="16"/>
      <c r="G13" s="16"/>
      <c r="H13" s="16">
        <f>C13*42*D13</f>
        <v>1838592</v>
      </c>
      <c r="I13" s="17" t="s">
        <v>10</v>
      </c>
    </row>
    <row r="14" spans="1:9" ht="38.25" x14ac:dyDescent="0.2">
      <c r="A14" s="89"/>
      <c r="B14" s="6" t="s">
        <v>19</v>
      </c>
      <c r="C14" s="16">
        <v>12</v>
      </c>
      <c r="D14" s="16">
        <v>640</v>
      </c>
      <c r="E14" s="16"/>
      <c r="F14" s="16">
        <f>D14*3</f>
        <v>1920</v>
      </c>
      <c r="G14" s="16">
        <f>D14*C14</f>
        <v>7680</v>
      </c>
      <c r="H14" s="16">
        <f>C14*42*D14</f>
        <v>322560</v>
      </c>
      <c r="I14" s="17" t="s">
        <v>37</v>
      </c>
    </row>
    <row r="15" spans="1:9" ht="38.25" x14ac:dyDescent="0.2">
      <c r="A15" s="89"/>
      <c r="B15" s="6" t="s">
        <v>19</v>
      </c>
      <c r="C15" s="16">
        <v>24</v>
      </c>
      <c r="D15" s="16">
        <v>512</v>
      </c>
      <c r="E15" s="16"/>
      <c r="F15" s="16">
        <f>D15*6</f>
        <v>3072</v>
      </c>
      <c r="G15" s="16">
        <f>D15*C15</f>
        <v>12288</v>
      </c>
      <c r="H15" s="16">
        <f>C15*42*D15</f>
        <v>516096</v>
      </c>
      <c r="I15" s="17" t="s">
        <v>47</v>
      </c>
    </row>
    <row r="16" spans="1:9" ht="63.75" x14ac:dyDescent="0.2">
      <c r="A16" s="90"/>
      <c r="B16" s="6" t="s">
        <v>12</v>
      </c>
      <c r="C16" s="16">
        <v>24</v>
      </c>
      <c r="D16" s="16">
        <v>1600</v>
      </c>
      <c r="E16" s="16">
        <f>D16*6</f>
        <v>9600</v>
      </c>
      <c r="F16" s="16"/>
      <c r="G16" s="16"/>
      <c r="H16" s="16">
        <f>C16*42*D16</f>
        <v>1612800</v>
      </c>
      <c r="I16" s="17" t="s">
        <v>48</v>
      </c>
    </row>
    <row r="17" spans="1:9" x14ac:dyDescent="0.2">
      <c r="A17" s="92"/>
      <c r="B17" s="93"/>
      <c r="C17" s="93"/>
      <c r="D17" s="93"/>
      <c r="E17" s="93"/>
      <c r="F17" s="93"/>
      <c r="G17" s="93"/>
      <c r="H17" s="93"/>
      <c r="I17" s="94"/>
    </row>
    <row r="18" spans="1:9" x14ac:dyDescent="0.2">
      <c r="B18" s="6" t="s">
        <v>27</v>
      </c>
      <c r="C18" s="6"/>
      <c r="D18" s="6">
        <f>D4+D5+D6+D7+D9+D10+D11+D13+D14+D15+D16</f>
        <v>20000</v>
      </c>
      <c r="E18" s="6">
        <f>E4+E5+E6+E7+E9+E10+E11+E13+E16</f>
        <v>70284</v>
      </c>
      <c r="F18" s="6">
        <f>F14+F15</f>
        <v>4992</v>
      </c>
      <c r="G18" s="6">
        <f>G10+G14+G15</f>
        <v>32112</v>
      </c>
      <c r="H18" s="19">
        <f>H6+H7+H9+H10+H11+H13+H14+H15+H16</f>
        <v>7747488</v>
      </c>
    </row>
    <row r="21" spans="1:9" ht="15" x14ac:dyDescent="0.3">
      <c r="I21" s="20"/>
    </row>
    <row r="23" spans="1:9" x14ac:dyDescent="0.2">
      <c r="C23" s="14"/>
    </row>
    <row r="24" spans="1:9" x14ac:dyDescent="0.2">
      <c r="C24" s="14"/>
    </row>
  </sheetData>
  <mergeCells count="8">
    <mergeCell ref="A17:I17"/>
    <mergeCell ref="A4:A7"/>
    <mergeCell ref="A9:A11"/>
    <mergeCell ref="A13:A16"/>
    <mergeCell ref="A1:I1"/>
    <mergeCell ref="A3:I3"/>
    <mergeCell ref="A8:I8"/>
    <mergeCell ref="A12:I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2" sqref="C12"/>
    </sheetView>
  </sheetViews>
  <sheetFormatPr defaultRowHeight="15" x14ac:dyDescent="0.25"/>
  <cols>
    <col min="1" max="1" width="18.140625" bestFit="1" customWidth="1"/>
    <col min="2" max="2" width="22.7109375" customWidth="1"/>
    <col min="3" max="3" width="16.140625" customWidth="1"/>
  </cols>
  <sheetData>
    <row r="1" spans="1:4" s="59" customFormat="1" x14ac:dyDescent="0.25">
      <c r="A1" s="57" t="s">
        <v>49</v>
      </c>
      <c r="B1" s="57" t="s">
        <v>50</v>
      </c>
      <c r="C1" s="57" t="s">
        <v>52</v>
      </c>
      <c r="D1" s="58" t="s">
        <v>53</v>
      </c>
    </row>
    <row r="2" spans="1:4" x14ac:dyDescent="0.25">
      <c r="A2" s="34" t="s">
        <v>64</v>
      </c>
      <c r="B2" s="35" t="s">
        <v>65</v>
      </c>
      <c r="C2" s="35">
        <v>4000</v>
      </c>
      <c r="D2" s="27" t="s">
        <v>57</v>
      </c>
    </row>
    <row r="3" spans="1:4" x14ac:dyDescent="0.25">
      <c r="A3" s="49" t="s">
        <v>64</v>
      </c>
      <c r="B3" s="30" t="s">
        <v>67</v>
      </c>
      <c r="C3" s="30">
        <v>1000</v>
      </c>
      <c r="D3" s="27" t="s">
        <v>57</v>
      </c>
    </row>
    <row r="4" spans="1:4" x14ac:dyDescent="0.25">
      <c r="A4" s="49" t="s">
        <v>64</v>
      </c>
      <c r="B4" s="30" t="s">
        <v>66</v>
      </c>
      <c r="C4" s="30">
        <v>8500</v>
      </c>
      <c r="D4" s="27" t="s">
        <v>57</v>
      </c>
    </row>
    <row r="5" spans="1:4" x14ac:dyDescent="0.25">
      <c r="A5" s="50" t="s">
        <v>54</v>
      </c>
      <c r="B5" s="51"/>
      <c r="C5" s="51">
        <f>SUM(C2:C4)</f>
        <v>13500</v>
      </c>
      <c r="D5" s="53"/>
    </row>
    <row r="6" spans="1:4" x14ac:dyDescent="0.25">
      <c r="A6" s="49" t="s">
        <v>64</v>
      </c>
      <c r="B6" s="54" t="s">
        <v>73</v>
      </c>
      <c r="C6" s="30">
        <v>7000</v>
      </c>
      <c r="D6" s="27" t="s">
        <v>69</v>
      </c>
    </row>
    <row r="7" spans="1:4" x14ac:dyDescent="0.25">
      <c r="A7" s="49" t="s">
        <v>64</v>
      </c>
      <c r="B7" s="54" t="s">
        <v>72</v>
      </c>
      <c r="C7" s="30">
        <v>303</v>
      </c>
      <c r="D7" s="27" t="s">
        <v>69</v>
      </c>
    </row>
    <row r="8" spans="1:4" x14ac:dyDescent="0.25">
      <c r="A8" s="49" t="s">
        <v>64</v>
      </c>
      <c r="B8" s="54" t="s">
        <v>71</v>
      </c>
      <c r="C8" s="30">
        <v>4697</v>
      </c>
      <c r="D8" s="27" t="s">
        <v>69</v>
      </c>
    </row>
    <row r="9" spans="1:4" x14ac:dyDescent="0.25">
      <c r="A9" s="55" t="s">
        <v>64</v>
      </c>
      <c r="B9" s="54" t="s">
        <v>70</v>
      </c>
      <c r="C9" s="56">
        <v>5000</v>
      </c>
      <c r="D9" s="27" t="s">
        <v>69</v>
      </c>
    </row>
    <row r="10" spans="1:4" x14ac:dyDescent="0.25">
      <c r="A10" s="49" t="s">
        <v>64</v>
      </c>
      <c r="B10" s="54" t="s">
        <v>68</v>
      </c>
      <c r="C10" s="30">
        <v>8000</v>
      </c>
      <c r="D10" s="27" t="s">
        <v>69</v>
      </c>
    </row>
    <row r="11" spans="1:4" x14ac:dyDescent="0.25">
      <c r="A11" s="50" t="s">
        <v>54</v>
      </c>
      <c r="B11" s="51"/>
      <c r="C11" s="51">
        <f>SUM(C6:C10)</f>
        <v>25000</v>
      </c>
      <c r="D11" s="53"/>
    </row>
    <row r="12" spans="1:4" ht="18.75" x14ac:dyDescent="0.3">
      <c r="A12" s="40" t="s">
        <v>27</v>
      </c>
      <c r="B12" s="41"/>
      <c r="C12" s="41">
        <f>C5+C11</f>
        <v>38500</v>
      </c>
      <c r="D12" s="4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9" sqref="C9"/>
    </sheetView>
  </sheetViews>
  <sheetFormatPr defaultRowHeight="15" x14ac:dyDescent="0.25"/>
  <cols>
    <col min="1" max="1" width="18" customWidth="1"/>
    <col min="2" max="2" width="19.7109375" customWidth="1"/>
    <col min="3" max="3" width="16" customWidth="1"/>
  </cols>
  <sheetData>
    <row r="1" spans="1:4" s="44" customFormat="1" ht="37.5" x14ac:dyDescent="0.25">
      <c r="A1" s="42" t="s">
        <v>49</v>
      </c>
      <c r="B1" s="42" t="s">
        <v>50</v>
      </c>
      <c r="C1" s="42" t="s">
        <v>52</v>
      </c>
      <c r="D1" s="43" t="s">
        <v>53</v>
      </c>
    </row>
    <row r="2" spans="1:4" ht="15.75" x14ac:dyDescent="0.25">
      <c r="A2" s="28" t="s">
        <v>9</v>
      </c>
      <c r="B2" s="29" t="s">
        <v>63</v>
      </c>
      <c r="C2" s="30">
        <v>42088</v>
      </c>
      <c r="D2" s="31" t="s">
        <v>55</v>
      </c>
    </row>
    <row r="3" spans="1:4" ht="15.75" x14ac:dyDescent="0.25">
      <c r="A3" s="22" t="s">
        <v>54</v>
      </c>
      <c r="B3" s="23"/>
      <c r="C3" s="24">
        <f>SUM(C2)</f>
        <v>42088</v>
      </c>
      <c r="D3" s="25"/>
    </row>
    <row r="4" spans="1:4" ht="15.75" x14ac:dyDescent="0.25">
      <c r="A4" s="45"/>
      <c r="B4" s="46"/>
      <c r="C4" s="47"/>
      <c r="D4" s="48"/>
    </row>
    <row r="5" spans="1:4" ht="15.75" x14ac:dyDescent="0.25">
      <c r="A5" s="34" t="s">
        <v>9</v>
      </c>
      <c r="B5" s="30" t="s">
        <v>62</v>
      </c>
      <c r="C5" s="35">
        <v>7912</v>
      </c>
      <c r="D5" s="31" t="s">
        <v>57</v>
      </c>
    </row>
    <row r="6" spans="1:4" ht="15.75" x14ac:dyDescent="0.25">
      <c r="A6" s="34" t="s">
        <v>9</v>
      </c>
      <c r="B6" s="30" t="s">
        <v>58</v>
      </c>
      <c r="C6" s="35">
        <v>11342</v>
      </c>
      <c r="D6" s="31" t="s">
        <v>57</v>
      </c>
    </row>
    <row r="7" spans="1:4" ht="15.75" x14ac:dyDescent="0.25">
      <c r="A7" s="34" t="s">
        <v>9</v>
      </c>
      <c r="B7" s="30" t="s">
        <v>59</v>
      </c>
      <c r="C7" s="35">
        <v>18658</v>
      </c>
      <c r="D7" s="31" t="s">
        <v>57</v>
      </c>
    </row>
    <row r="8" spans="1:4" ht="15.75" x14ac:dyDescent="0.25">
      <c r="A8" s="32" t="s">
        <v>9</v>
      </c>
      <c r="B8" s="30" t="s">
        <v>56</v>
      </c>
      <c r="C8" s="35">
        <v>30000</v>
      </c>
      <c r="D8" s="33" t="s">
        <v>57</v>
      </c>
    </row>
    <row r="9" spans="1:4" ht="15.75" x14ac:dyDescent="0.25">
      <c r="A9" s="37" t="s">
        <v>9</v>
      </c>
      <c r="B9" s="30" t="s">
        <v>61</v>
      </c>
      <c r="C9" s="35">
        <v>15000</v>
      </c>
      <c r="D9" s="31" t="s">
        <v>57</v>
      </c>
    </row>
    <row r="10" spans="1:4" ht="15.75" x14ac:dyDescent="0.25">
      <c r="A10" s="37" t="s">
        <v>9</v>
      </c>
      <c r="B10" s="30" t="s">
        <v>60</v>
      </c>
      <c r="C10" s="35">
        <v>2000</v>
      </c>
      <c r="D10" s="31" t="s">
        <v>57</v>
      </c>
    </row>
    <row r="11" spans="1:4" x14ac:dyDescent="0.25">
      <c r="A11" s="22" t="s">
        <v>54</v>
      </c>
      <c r="B11" s="23"/>
      <c r="C11" s="24">
        <f>SUM(C5:C10)</f>
        <v>84912</v>
      </c>
      <c r="D11" s="26"/>
    </row>
    <row r="12" spans="1:4" ht="18.75" x14ac:dyDescent="0.3">
      <c r="A12" s="40" t="s">
        <v>27</v>
      </c>
      <c r="B12" s="41"/>
      <c r="C12" s="41">
        <f>C3+C11</f>
        <v>127000</v>
      </c>
      <c r="D12" s="4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2" sqref="C2:C3"/>
    </sheetView>
  </sheetViews>
  <sheetFormatPr defaultRowHeight="15" x14ac:dyDescent="0.25"/>
  <cols>
    <col min="1" max="1" width="26.42578125" customWidth="1"/>
    <col min="2" max="2" width="19.42578125" customWidth="1"/>
    <col min="3" max="3" width="16" customWidth="1"/>
    <col min="4" max="4" width="18.140625" style="71" customWidth="1"/>
  </cols>
  <sheetData>
    <row r="1" spans="1:4" s="59" customFormat="1" ht="30" x14ac:dyDescent="0.25">
      <c r="A1" s="57" t="s">
        <v>49</v>
      </c>
      <c r="B1" s="57" t="s">
        <v>50</v>
      </c>
      <c r="C1" s="57" t="s">
        <v>51</v>
      </c>
      <c r="D1" s="58" t="s">
        <v>53</v>
      </c>
    </row>
    <row r="2" spans="1:4" ht="15.75" x14ac:dyDescent="0.25">
      <c r="A2" s="49" t="s">
        <v>40</v>
      </c>
      <c r="B2" s="63" t="s">
        <v>75</v>
      </c>
      <c r="C2" s="35">
        <v>20</v>
      </c>
      <c r="D2" s="39" t="s">
        <v>55</v>
      </c>
    </row>
    <row r="3" spans="1:4" ht="15.75" x14ac:dyDescent="0.25">
      <c r="A3" s="49" t="s">
        <v>40</v>
      </c>
      <c r="B3" s="63" t="s">
        <v>74</v>
      </c>
      <c r="C3" s="35">
        <v>2380</v>
      </c>
      <c r="D3" s="39" t="s">
        <v>55</v>
      </c>
    </row>
    <row r="4" spans="1:4" ht="15.75" x14ac:dyDescent="0.25">
      <c r="A4" s="50" t="s">
        <v>54</v>
      </c>
      <c r="B4" s="64"/>
      <c r="C4" s="51">
        <f>SUM(C2:C3)</f>
        <v>2400</v>
      </c>
      <c r="D4" s="64"/>
    </row>
    <row r="5" spans="1:4" ht="15.75" x14ac:dyDescent="0.25">
      <c r="A5" s="49" t="s">
        <v>76</v>
      </c>
      <c r="B5" s="30" t="s">
        <v>77</v>
      </c>
      <c r="C5" s="38">
        <v>2045</v>
      </c>
      <c r="D5" s="39" t="s">
        <v>57</v>
      </c>
    </row>
    <row r="6" spans="1:4" ht="15.75" x14ac:dyDescent="0.25">
      <c r="A6" s="49" t="s">
        <v>40</v>
      </c>
      <c r="B6" s="30" t="s">
        <v>78</v>
      </c>
      <c r="C6" s="38">
        <v>4955</v>
      </c>
      <c r="D6" s="39" t="s">
        <v>57</v>
      </c>
    </row>
    <row r="7" spans="1:4" ht="15.75" x14ac:dyDescent="0.25">
      <c r="A7" s="50" t="s">
        <v>54</v>
      </c>
      <c r="B7" s="51"/>
      <c r="C7" s="52">
        <f>SUM(C5:C6)</f>
        <v>7000</v>
      </c>
      <c r="D7" s="64"/>
    </row>
    <row r="8" spans="1:4" ht="15.75" x14ac:dyDescent="0.25">
      <c r="A8" s="49" t="s">
        <v>40</v>
      </c>
      <c r="B8" s="65" t="s">
        <v>89</v>
      </c>
      <c r="C8" s="36">
        <v>5500</v>
      </c>
      <c r="D8" s="39" t="s">
        <v>69</v>
      </c>
    </row>
    <row r="9" spans="1:4" ht="15.75" x14ac:dyDescent="0.25">
      <c r="A9" s="49" t="s">
        <v>40</v>
      </c>
      <c r="B9" s="65" t="s">
        <v>88</v>
      </c>
      <c r="C9" s="36">
        <v>4638</v>
      </c>
      <c r="D9" s="39" t="s">
        <v>69</v>
      </c>
    </row>
    <row r="10" spans="1:4" ht="15.75" x14ac:dyDescent="0.25">
      <c r="A10" s="49" t="s">
        <v>40</v>
      </c>
      <c r="B10" s="65" t="s">
        <v>87</v>
      </c>
      <c r="C10" s="36">
        <v>6965</v>
      </c>
      <c r="D10" s="39" t="s">
        <v>69</v>
      </c>
    </row>
    <row r="11" spans="1:4" ht="15.75" x14ac:dyDescent="0.25">
      <c r="A11" s="49" t="s">
        <v>40</v>
      </c>
      <c r="B11" s="65" t="s">
        <v>86</v>
      </c>
      <c r="C11" s="36">
        <v>4616</v>
      </c>
      <c r="D11" s="39" t="s">
        <v>69</v>
      </c>
    </row>
    <row r="12" spans="1:4" ht="15.75" x14ac:dyDescent="0.25">
      <c r="A12" s="49" t="s">
        <v>40</v>
      </c>
      <c r="B12" s="65" t="s">
        <v>85</v>
      </c>
      <c r="C12" s="36">
        <v>2818</v>
      </c>
      <c r="D12" s="39" t="s">
        <v>69</v>
      </c>
    </row>
    <row r="13" spans="1:4" ht="15.75" x14ac:dyDescent="0.25">
      <c r="A13" s="49" t="s">
        <v>40</v>
      </c>
      <c r="B13" s="65" t="s">
        <v>84</v>
      </c>
      <c r="C13" s="36">
        <v>2504</v>
      </c>
      <c r="D13" s="39" t="s">
        <v>69</v>
      </c>
    </row>
    <row r="14" spans="1:4" ht="15.75" x14ac:dyDescent="0.25">
      <c r="A14" s="49" t="s">
        <v>40</v>
      </c>
      <c r="B14" s="65" t="s">
        <v>83</v>
      </c>
      <c r="C14" s="36">
        <v>2000</v>
      </c>
      <c r="D14" s="39" t="s">
        <v>69</v>
      </c>
    </row>
    <row r="15" spans="1:4" ht="15.75" x14ac:dyDescent="0.25">
      <c r="A15" s="49" t="s">
        <v>40</v>
      </c>
      <c r="B15" s="66">
        <v>42235</v>
      </c>
      <c r="C15" s="36">
        <v>1800</v>
      </c>
      <c r="D15" s="39" t="s">
        <v>69</v>
      </c>
    </row>
    <row r="16" spans="1:4" ht="15.75" x14ac:dyDescent="0.25">
      <c r="A16" s="49" t="s">
        <v>40</v>
      </c>
      <c r="B16" s="65" t="s">
        <v>82</v>
      </c>
      <c r="C16" s="36">
        <v>946</v>
      </c>
      <c r="D16" s="39" t="s">
        <v>69</v>
      </c>
    </row>
    <row r="17" spans="1:4" ht="15.75" x14ac:dyDescent="0.25">
      <c r="A17" s="49" t="s">
        <v>40</v>
      </c>
      <c r="B17" s="65" t="s">
        <v>81</v>
      </c>
      <c r="C17" s="36">
        <v>1578</v>
      </c>
      <c r="D17" s="39" t="s">
        <v>69</v>
      </c>
    </row>
    <row r="18" spans="1:4" ht="15.75" x14ac:dyDescent="0.25">
      <c r="A18" s="49" t="s">
        <v>40</v>
      </c>
      <c r="B18" s="65" t="s">
        <v>80</v>
      </c>
      <c r="C18" s="36">
        <v>2000</v>
      </c>
      <c r="D18" s="39" t="s">
        <v>69</v>
      </c>
    </row>
    <row r="19" spans="1:4" ht="15.75" x14ac:dyDescent="0.25">
      <c r="A19" s="49" t="s">
        <v>40</v>
      </c>
      <c r="B19" s="65" t="s">
        <v>79</v>
      </c>
      <c r="C19" s="36">
        <v>3000</v>
      </c>
      <c r="D19" s="39" t="s">
        <v>69</v>
      </c>
    </row>
    <row r="20" spans="1:4" ht="15.75" x14ac:dyDescent="0.25">
      <c r="A20" s="50" t="s">
        <v>54</v>
      </c>
      <c r="B20" s="53"/>
      <c r="C20" s="53">
        <f>SUM(C8:C19)</f>
        <v>38365</v>
      </c>
      <c r="D20" s="64"/>
    </row>
    <row r="21" spans="1:4" ht="21" x14ac:dyDescent="0.35">
      <c r="A21" s="67" t="s">
        <v>27</v>
      </c>
      <c r="B21" s="68"/>
      <c r="C21" s="69">
        <f>C4+C7+C20</f>
        <v>47765</v>
      </c>
      <c r="D21" s="7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C12" sqref="C12"/>
    </sheetView>
  </sheetViews>
  <sheetFormatPr defaultRowHeight="15" x14ac:dyDescent="0.25"/>
  <cols>
    <col min="1" max="1" width="20.42578125" customWidth="1"/>
    <col min="2" max="2" width="16.7109375" customWidth="1"/>
    <col min="3" max="3" width="19.28515625" customWidth="1"/>
    <col min="4" max="4" width="27.5703125" style="71" customWidth="1"/>
    <col min="8" max="8" width="14.28515625" bestFit="1" customWidth="1"/>
  </cols>
  <sheetData>
    <row r="1" spans="1:4" s="62" customFormat="1" ht="31.5" x14ac:dyDescent="0.25">
      <c r="A1" s="60" t="s">
        <v>49</v>
      </c>
      <c r="B1" s="60" t="s">
        <v>50</v>
      </c>
      <c r="C1" s="60" t="s">
        <v>51</v>
      </c>
      <c r="D1" s="61" t="s">
        <v>53</v>
      </c>
    </row>
    <row r="2" spans="1:4" ht="15.75" x14ac:dyDescent="0.25">
      <c r="A2" s="49" t="s">
        <v>90</v>
      </c>
      <c r="B2" s="30" t="s">
        <v>91</v>
      </c>
      <c r="C2" s="38">
        <v>300300</v>
      </c>
      <c r="D2" s="39" t="s">
        <v>55</v>
      </c>
    </row>
    <row r="3" spans="1:4" ht="15.75" x14ac:dyDescent="0.25">
      <c r="A3" s="49" t="s">
        <v>90</v>
      </c>
      <c r="B3" s="30" t="s">
        <v>92</v>
      </c>
      <c r="C3" s="38">
        <v>500010</v>
      </c>
      <c r="D3" s="39" t="s">
        <v>55</v>
      </c>
    </row>
    <row r="4" spans="1:4" ht="15.75" x14ac:dyDescent="0.25">
      <c r="A4" s="49" t="s">
        <v>90</v>
      </c>
      <c r="B4" s="30" t="s">
        <v>93</v>
      </c>
      <c r="C4" s="38">
        <v>64540</v>
      </c>
      <c r="D4" s="39" t="s">
        <v>55</v>
      </c>
    </row>
    <row r="5" spans="1:4" ht="15.75" x14ac:dyDescent="0.25">
      <c r="A5" s="49" t="s">
        <v>90</v>
      </c>
      <c r="B5" s="30" t="s">
        <v>94</v>
      </c>
      <c r="C5" s="38">
        <v>491370</v>
      </c>
      <c r="D5" s="39" t="s">
        <v>55</v>
      </c>
    </row>
    <row r="6" spans="1:4" ht="15.75" x14ac:dyDescent="0.25">
      <c r="A6" s="49" t="s">
        <v>90</v>
      </c>
      <c r="B6" s="30" t="s">
        <v>75</v>
      </c>
      <c r="C6" s="38">
        <v>67200</v>
      </c>
      <c r="D6" s="39" t="s">
        <v>55</v>
      </c>
    </row>
    <row r="7" spans="1:4" ht="15.75" x14ac:dyDescent="0.25">
      <c r="A7" s="49" t="s">
        <v>90</v>
      </c>
      <c r="B7" s="30" t="s">
        <v>95</v>
      </c>
      <c r="C7" s="38">
        <v>492000</v>
      </c>
      <c r="D7" s="39" t="s">
        <v>55</v>
      </c>
    </row>
    <row r="8" spans="1:4" ht="15.75" x14ac:dyDescent="0.25">
      <c r="A8" s="49" t="s">
        <v>90</v>
      </c>
      <c r="B8" s="30" t="s">
        <v>96</v>
      </c>
      <c r="C8" s="38">
        <v>4620</v>
      </c>
      <c r="D8" s="39" t="s">
        <v>55</v>
      </c>
    </row>
    <row r="9" spans="1:4" ht="15.75" x14ac:dyDescent="0.25">
      <c r="A9" s="49" t="s">
        <v>90</v>
      </c>
      <c r="B9" s="30" t="s">
        <v>97</v>
      </c>
      <c r="C9" s="38">
        <v>492000</v>
      </c>
      <c r="D9" s="39" t="s">
        <v>55</v>
      </c>
    </row>
    <row r="10" spans="1:4" ht="15.75" x14ac:dyDescent="0.25">
      <c r="A10" s="49" t="s">
        <v>90</v>
      </c>
      <c r="B10" s="29">
        <v>42996</v>
      </c>
      <c r="C10" s="38">
        <v>492000</v>
      </c>
      <c r="D10" s="39" t="s">
        <v>55</v>
      </c>
    </row>
    <row r="11" spans="1:4" ht="15.75" x14ac:dyDescent="0.25">
      <c r="A11" s="49" t="s">
        <v>90</v>
      </c>
      <c r="B11" s="29">
        <v>43074</v>
      </c>
      <c r="C11" s="38">
        <v>863160</v>
      </c>
      <c r="D11" s="39" t="s">
        <v>55</v>
      </c>
    </row>
    <row r="12" spans="1:4" ht="15.75" x14ac:dyDescent="0.25">
      <c r="A12" s="50" t="s">
        <v>54</v>
      </c>
      <c r="B12" s="64"/>
      <c r="C12" s="73">
        <f>SUM(C2:C11)</f>
        <v>3767200</v>
      </c>
      <c r="D12" s="64"/>
    </row>
    <row r="13" spans="1:4" ht="15.75" x14ac:dyDescent="0.25">
      <c r="A13" s="49" t="s">
        <v>90</v>
      </c>
      <c r="B13" s="30" t="s">
        <v>78</v>
      </c>
      <c r="C13" s="38">
        <v>1275680</v>
      </c>
      <c r="D13" s="39" t="s">
        <v>57</v>
      </c>
    </row>
    <row r="14" spans="1:4" ht="15.75" x14ac:dyDescent="0.25">
      <c r="A14" s="34" t="s">
        <v>90</v>
      </c>
      <c r="B14" s="35" t="s">
        <v>77</v>
      </c>
      <c r="C14" s="36">
        <v>2383080</v>
      </c>
      <c r="D14" s="39" t="s">
        <v>57</v>
      </c>
    </row>
    <row r="15" spans="1:4" ht="15.75" x14ac:dyDescent="0.25">
      <c r="A15" s="34" t="s">
        <v>90</v>
      </c>
      <c r="B15" s="35" t="s">
        <v>98</v>
      </c>
      <c r="C15" s="36">
        <v>986916</v>
      </c>
      <c r="D15" s="39" t="s">
        <v>57</v>
      </c>
    </row>
    <row r="16" spans="1:4" ht="15.75" x14ac:dyDescent="0.25">
      <c r="A16" s="34" t="s">
        <v>90</v>
      </c>
      <c r="B16" s="35" t="s">
        <v>99</v>
      </c>
      <c r="C16" s="36">
        <v>2573060</v>
      </c>
      <c r="D16" s="39" t="s">
        <v>57</v>
      </c>
    </row>
    <row r="17" spans="1:4" ht="15.75" x14ac:dyDescent="0.25">
      <c r="A17" s="50" t="s">
        <v>54</v>
      </c>
      <c r="B17" s="64"/>
      <c r="C17" s="73">
        <f>SUM(C13:C16)</f>
        <v>7218736</v>
      </c>
      <c r="D17" s="64"/>
    </row>
    <row r="18" spans="1:4" ht="15.75" x14ac:dyDescent="0.25">
      <c r="A18" s="34" t="s">
        <v>90</v>
      </c>
      <c r="B18" s="65" t="s">
        <v>79</v>
      </c>
      <c r="C18" s="36">
        <v>126000</v>
      </c>
      <c r="D18" s="39" t="s">
        <v>69</v>
      </c>
    </row>
    <row r="19" spans="1:4" ht="15.75" x14ac:dyDescent="0.25">
      <c r="A19" s="34" t="s">
        <v>90</v>
      </c>
      <c r="B19" s="65" t="s">
        <v>100</v>
      </c>
      <c r="C19" s="36">
        <v>158060</v>
      </c>
      <c r="D19" s="39" t="s">
        <v>69</v>
      </c>
    </row>
    <row r="20" spans="1:4" ht="15.75" x14ac:dyDescent="0.25">
      <c r="A20" s="34" t="s">
        <v>90</v>
      </c>
      <c r="B20" s="65" t="s">
        <v>80</v>
      </c>
      <c r="C20" s="36">
        <v>84000</v>
      </c>
      <c r="D20" s="39" t="s">
        <v>69</v>
      </c>
    </row>
    <row r="21" spans="1:4" ht="15.75" x14ac:dyDescent="0.25">
      <c r="A21" s="34" t="s">
        <v>90</v>
      </c>
      <c r="B21" s="65" t="s">
        <v>101</v>
      </c>
      <c r="C21" s="36">
        <v>99960</v>
      </c>
      <c r="D21" s="39" t="s">
        <v>69</v>
      </c>
    </row>
    <row r="22" spans="1:4" ht="15.75" x14ac:dyDescent="0.25">
      <c r="A22" s="34" t="s">
        <v>90</v>
      </c>
      <c r="B22" s="65" t="s">
        <v>81</v>
      </c>
      <c r="C22" s="36">
        <v>68040</v>
      </c>
      <c r="D22" s="39" t="s">
        <v>69</v>
      </c>
    </row>
    <row r="23" spans="1:4" ht="15.75" x14ac:dyDescent="0.25">
      <c r="A23" s="34" t="s">
        <v>90</v>
      </c>
      <c r="B23" s="65" t="s">
        <v>82</v>
      </c>
      <c r="C23" s="36">
        <v>39732</v>
      </c>
      <c r="D23" s="39" t="s">
        <v>69</v>
      </c>
    </row>
    <row r="24" spans="1:4" ht="15.75" x14ac:dyDescent="0.25">
      <c r="A24" s="34" t="s">
        <v>90</v>
      </c>
      <c r="B24" s="65" t="s">
        <v>102</v>
      </c>
      <c r="C24" s="36">
        <v>282000</v>
      </c>
      <c r="D24" s="39" t="s">
        <v>69</v>
      </c>
    </row>
    <row r="25" spans="1:4" ht="15.75" x14ac:dyDescent="0.25">
      <c r="A25" s="34" t="s">
        <v>90</v>
      </c>
      <c r="B25" s="65" t="s">
        <v>103</v>
      </c>
      <c r="C25" s="36">
        <v>75600</v>
      </c>
      <c r="D25" s="39" t="s">
        <v>69</v>
      </c>
    </row>
    <row r="26" spans="1:4" ht="15.75" x14ac:dyDescent="0.25">
      <c r="A26" s="34" t="s">
        <v>90</v>
      </c>
      <c r="B26" s="65" t="s">
        <v>83</v>
      </c>
      <c r="C26" s="36">
        <v>55580</v>
      </c>
      <c r="D26" s="39" t="s">
        <v>69</v>
      </c>
    </row>
    <row r="27" spans="1:4" ht="15.75" x14ac:dyDescent="0.25">
      <c r="A27" s="34" t="s">
        <v>90</v>
      </c>
      <c r="B27" s="65" t="s">
        <v>104</v>
      </c>
      <c r="C27" s="36">
        <v>117000</v>
      </c>
      <c r="D27" s="39" t="s">
        <v>69</v>
      </c>
    </row>
    <row r="28" spans="1:4" ht="15.75" x14ac:dyDescent="0.25">
      <c r="A28" s="34" t="s">
        <v>90</v>
      </c>
      <c r="B28" s="65" t="s">
        <v>84</v>
      </c>
      <c r="C28" s="36">
        <v>215040</v>
      </c>
      <c r="D28" s="39" t="s">
        <v>69</v>
      </c>
    </row>
    <row r="29" spans="1:4" ht="15.75" x14ac:dyDescent="0.25">
      <c r="A29" s="34" t="s">
        <v>90</v>
      </c>
      <c r="B29" s="65" t="s">
        <v>85</v>
      </c>
      <c r="C29" s="36">
        <v>387660</v>
      </c>
      <c r="D29" s="39" t="s">
        <v>69</v>
      </c>
    </row>
    <row r="30" spans="1:4" ht="15.75" x14ac:dyDescent="0.25">
      <c r="A30" s="34" t="s">
        <v>90</v>
      </c>
      <c r="B30" s="65" t="s">
        <v>86</v>
      </c>
      <c r="C30" s="36">
        <v>602700</v>
      </c>
      <c r="D30" s="39" t="s">
        <v>69</v>
      </c>
    </row>
    <row r="31" spans="1:4" ht="15.75" x14ac:dyDescent="0.25">
      <c r="A31" s="34" t="s">
        <v>90</v>
      </c>
      <c r="B31" s="65" t="s">
        <v>87</v>
      </c>
      <c r="C31" s="36">
        <v>978432</v>
      </c>
      <c r="D31" s="39" t="s">
        <v>69</v>
      </c>
    </row>
    <row r="32" spans="1:4" ht="15.75" x14ac:dyDescent="0.25">
      <c r="A32" s="34" t="s">
        <v>90</v>
      </c>
      <c r="B32" s="65" t="s">
        <v>88</v>
      </c>
      <c r="C32" s="36">
        <v>227192</v>
      </c>
      <c r="D32" s="39" t="s">
        <v>69</v>
      </c>
    </row>
    <row r="33" spans="1:8" ht="15.75" x14ac:dyDescent="0.25">
      <c r="A33" s="34" t="s">
        <v>90</v>
      </c>
      <c r="B33" s="65" t="s">
        <v>89</v>
      </c>
      <c r="C33" s="36">
        <v>231000</v>
      </c>
      <c r="D33" s="39" t="s">
        <v>69</v>
      </c>
    </row>
    <row r="34" spans="1:8" ht="15.75" x14ac:dyDescent="0.25">
      <c r="A34" s="34" t="s">
        <v>90</v>
      </c>
      <c r="B34" s="65" t="s">
        <v>105</v>
      </c>
      <c r="C34" s="36">
        <v>1500000</v>
      </c>
      <c r="D34" s="39" t="s">
        <v>69</v>
      </c>
    </row>
    <row r="35" spans="1:8" ht="15.75" x14ac:dyDescent="0.25">
      <c r="A35" s="50" t="s">
        <v>54</v>
      </c>
      <c r="B35" s="64"/>
      <c r="C35" s="73">
        <f>SUM(C18:C34)</f>
        <v>5247996</v>
      </c>
      <c r="D35" s="64"/>
    </row>
    <row r="36" spans="1:8" ht="18.75" x14ac:dyDescent="0.3">
      <c r="A36" s="40" t="s">
        <v>27</v>
      </c>
      <c r="B36" s="41"/>
      <c r="C36" s="74">
        <f>C12+C17+C35</f>
        <v>16233932</v>
      </c>
      <c r="D36" s="72"/>
      <c r="H36" s="75"/>
    </row>
    <row r="38" spans="1:8" x14ac:dyDescent="0.25">
      <c r="C38" s="7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2015</vt:lpstr>
      <vt:lpstr>2016</vt:lpstr>
      <vt:lpstr>2017</vt:lpstr>
      <vt:lpstr>სოვალდის მიღება</vt:lpstr>
      <vt:lpstr>ჰარვონის მიღება</vt:lpstr>
      <vt:lpstr>ინტერფერონის მიღება</vt:lpstr>
      <vt:lpstr>რიბავირინის მიღება</vt:lpstr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2018-06-07T16:03:48Z</dcterms:modified>
</cp:coreProperties>
</file>